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nacksandsides\"/>
    </mc:Choice>
  </mc:AlternateContent>
  <xr:revisionPtr revIDLastSave="0" documentId="13_ncr:1_{5D09AF9C-142A-46B5-BA14-BB50AC433161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<sst xmlns="http://schemas.openxmlformats.org/spreadsheetml/2006/main" count="64" uniqueCount="39">
  <si>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</si>
  <si>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</si>
  <si>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</si>
  <si>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</si>
  <si>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</si>
  <si>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</si>
  <si>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</si>
  <si>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</si>
  <si>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</si>
  <si>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</si>
  <si>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</si>
  <si>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</si>
  <si>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</si>
  <si>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</si>
  <si>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</si>
  <si>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</si>
  <si>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</si>
  <si>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</si>
  <si>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</si>
  <si>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</si>
  <si>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</si>
  <si>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</si>
  <si>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</si>
  <si>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</si>
  <si>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</si>
  <si>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</si>
  <si>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</si>
  <si>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</si>
  <si>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</si>
  <si>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</si>
  <si>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</si>
  <si>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Milk</t>
  </si>
  <si>
    <t>Butter</t>
  </si>
  <si>
    <t>Salt</t>
  </si>
  <si>
    <t>Caster Sugar</t>
  </si>
  <si>
    <t>Bread Flour</t>
  </si>
  <si>
    <t>Yeast</t>
  </si>
  <si>
    <t>Baking Powder</t>
  </si>
  <si>
    <t>Homemade 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</si>
</sst>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21"/>
  <sheetViews>
    <sheetView showGridLines="0" showRowColHeaders="0" zoomScale="115" zoomScaleNormal="115" workbookViewId="0">
      <selection activeCell="E11" sqref="E11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38</v>
      </c>
      <c r="H2" s="72"/>
      <c r="I2" s="73"/>
      <c r="J2" s="22" t="str">
        <f>G2</f>
        <v>Homemade Bread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31</v>
      </c>
      <c r="C4" s="60">
        <v>100</v>
      </c>
      <c r="D4" s="60" t="s">
        <v>30</v>
      </c>
      <c r="E4" s="60">
        <v>209</v>
      </c>
      <c r="F4" s="61">
        <v>1.1000000000000001</v>
      </c>
      <c r="G4" s="61">
        <v>4.8</v>
      </c>
      <c r="H4" s="62">
        <v>1.1000000000000001</v>
      </c>
      <c r="I4" s="60">
        <v>1613</v>
      </c>
      <c r="J4" s="20"/>
      <c r="K4" s="2"/>
      <c r="L4" s="3"/>
      <c r="X4" s="5"/>
    </row>
    <row r="5" spans="2:55" x14ac:dyDescent="0.25">
      <c r="B5" s="64" t="s">
        <v>32</v>
      </c>
      <c r="C5" s="65">
        <v>100</v>
      </c>
      <c r="D5" s="65" t="s">
        <v>30</v>
      </c>
      <c r="E5" s="65">
        <v>516</v>
      </c>
      <c r="F5" s="66">
        <v>21</v>
      </c>
      <c r="G5" s="66">
        <v>0.05</v>
      </c>
      <c r="H5" s="67">
        <v>2.5</v>
      </c>
      <c r="I5" s="65">
        <v>500</v>
      </c>
      <c r="K5" s="2"/>
      <c r="L5" s="3"/>
      <c r="X5" s="5"/>
    </row>
    <row r="6" spans="2:55" x14ac:dyDescent="0.25">
      <c r="B6" s="53" t="s">
        <v>33</v>
      </c>
      <c r="C6" s="60">
        <v>100</v>
      </c>
      <c r="D6" s="60" t="s">
        <v>30</v>
      </c>
      <c r="E6" s="60">
        <v>0</v>
      </c>
      <c r="F6" s="61">
        <v>0</v>
      </c>
      <c r="G6" s="61">
        <v>0</v>
      </c>
      <c r="H6" s="62">
        <v>0.27</v>
      </c>
      <c r="I6" s="60">
        <v>750</v>
      </c>
      <c r="K6" s="2"/>
      <c r="L6" s="3"/>
      <c r="X6" s="5"/>
    </row>
    <row r="7" spans="2:55" x14ac:dyDescent="0.25">
      <c r="B7" s="53" t="s">
        <v>34</v>
      </c>
      <c r="C7" s="60">
        <v>100</v>
      </c>
      <c r="D7" s="60" t="s">
        <v>30</v>
      </c>
      <c r="E7" s="60">
        <v>402</v>
      </c>
      <c r="F7" s="61">
        <v>0.05</v>
      </c>
      <c r="G7" s="61">
        <v>100</v>
      </c>
      <c r="H7" s="62">
        <v>1.19</v>
      </c>
      <c r="I7" s="60">
        <v>1000</v>
      </c>
      <c r="K7" s="2"/>
      <c r="L7" s="3"/>
      <c r="X7" s="5"/>
    </row>
    <row r="8" spans="2:55" x14ac:dyDescent="0.25">
      <c r="B8" s="53" t="s">
        <v>35</v>
      </c>
      <c r="C8" s="60">
        <v>100</v>
      </c>
      <c r="D8" s="60" t="s">
        <v>30</v>
      </c>
      <c r="E8" s="60">
        <v>248</v>
      </c>
      <c r="F8" s="61">
        <v>0.4</v>
      </c>
      <c r="G8" s="61">
        <v>46.3</v>
      </c>
      <c r="H8" s="62">
        <v>0.65</v>
      </c>
      <c r="I8" s="60">
        <v>500</v>
      </c>
      <c r="K8" s="2"/>
      <c r="L8" s="3"/>
      <c r="X8" s="5"/>
    </row>
    <row r="9" spans="2:55" x14ac:dyDescent="0.25">
      <c r="B9" s="53" t="s">
        <v>36</v>
      </c>
      <c r="C9" s="60">
        <v>100</v>
      </c>
      <c r="D9" s="60" t="s">
        <v>30</v>
      </c>
      <c r="E9" s="60">
        <v>322</v>
      </c>
      <c r="F9" s="61">
        <v>0.4</v>
      </c>
      <c r="G9" s="61">
        <v>19</v>
      </c>
      <c r="H9" s="62">
        <v>0.98</v>
      </c>
      <c r="I9" s="60">
        <v>100</v>
      </c>
      <c r="K9" s="2"/>
      <c r="L9" s="3"/>
      <c r="X9" s="5"/>
    </row>
    <row r="10" spans="2:55" x14ac:dyDescent="0.25">
      <c r="B10" s="53" t="s">
        <v>37</v>
      </c>
      <c r="C10" s="60">
        <v>100</v>
      </c>
      <c r="D10" s="60" t="s">
        <v>30</v>
      </c>
      <c r="E10" s="60">
        <v>357</v>
      </c>
      <c r="F10" s="61">
        <v>0</v>
      </c>
      <c r="G10" s="61">
        <v>88</v>
      </c>
      <c r="H10" s="62">
        <v>0.69</v>
      </c>
      <c r="I10" s="60">
        <v>170</v>
      </c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4" sqref="C4:C10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54" t="str">
        <f>IF(Table27[[#This Row],[Product Name]]="Add Ingredient"," ",Table27[[#This Row],[Product Name]])</f>
        <v>Milk</v>
      </c>
      <c r="C4" s="57">
        <v>306</v>
      </c>
      <c r="D4" s="4">
        <f>IF(Table1[[#This Row],[Name]]&gt; " ",J4*C4,0)</f>
        <v>639.54</v>
      </c>
      <c r="E4" s="4">
        <f>IF(Table1[[#This Row],[Name]] &gt; " ",C4*K4,0)</f>
        <v>3.3660000000000005</v>
      </c>
      <c r="F4" s="4">
        <f>IF(Table1[[#This Row],[Name]]&gt; " ",C4*L4,0)</f>
        <v>14.688000000000001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2.09</v>
      </c>
      <c r="K4">
        <f>IF(Table1[[#This Row],[Name]] &gt; " ",Table27[[#This Row],[Saturated Fat]] / Table27[[#This Row],[Typical  Nutritional Values Weight
'[Per 100 Grams/100 Ml Or 
1 For Single Items']]],0)</f>
        <v>1.1000000000000001E-2</v>
      </c>
      <c r="L4">
        <f>IF(Table1[[#This Row],[Name]]&gt;" ",Table27[[#This Row],[Carbohydrates]] / Table27[[#This Row],[Typical  Nutritional Values Weight
'[Per 100 Grams/100 Ml Or 
1 For Single Items']]],0)</f>
        <v>4.8000000000000001E-2</v>
      </c>
      <c r="N4">
        <f>IF(Table1[[#This Row],[Name]] &gt; " ",Table27[[#This Row],[Product Price]]/Table27[[#This Row],[Product 
Size]],0)</f>
        <v>6.8195908245505276E-4</v>
      </c>
      <c r="O4">
        <f>IFERROR(N4,0)</f>
        <v>6.8195908245505276E-4</v>
      </c>
      <c r="P4" s="5">
        <f>IF(Table1[[#This Row],[Name]]&gt; " ",Table1[[#This Row],[Quantity]]*O4,0)</f>
        <v>0.20867947923124613</v>
      </c>
    </row>
    <row r="5" spans="2:16" x14ac:dyDescent="0.25">
      <c r="B5" s="54" t="str">
        <f>IF(Table27[[#This Row],[Product Name]]="Add Ingredient"," ",Table27[[#This Row],[Product Name]])</f>
        <v>Butter</v>
      </c>
      <c r="C5" s="57">
        <v>25</v>
      </c>
      <c r="D5" s="4">
        <f>IF(Table1[[#This Row],[Name]]&gt; " ",J5*C5,0)</f>
        <v>129</v>
      </c>
      <c r="E5" s="4">
        <f>IF(Table1[[#This Row],[Name]] &gt; " ",C5*K5,0)</f>
        <v>5.25</v>
      </c>
      <c r="F5" s="4">
        <f>IF(Table1[[#This Row],[Name]]&gt; " ",C5*L5,0)</f>
        <v>1.2500000000000001E-2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5.16</v>
      </c>
      <c r="K5">
        <f>IF(Table1[[#This Row],[Name]] &gt; " ",Table27[[#This Row],[Saturated Fat]] / Table27[[#This Row],[Typical  Nutritional Values Weight
'[Per 100 Grams/100 Ml Or 
1 For Single Items']]],0)</f>
        <v>0.21</v>
      </c>
      <c r="L5">
        <f>IF(Table1[[#This Row],[Name]]&gt;" ",Table27[[#This Row],[Carbohydrates]] / Table27[[#This Row],[Typical  Nutritional Values Weight
'[Per 100 Grams/100 Ml Or 
1 For Single Items']]],0)</f>
        <v>5.0000000000000001E-4</v>
      </c>
      <c r="N5">
        <f>IF(Table1[[#This Row],[Name]] &gt; " ",Table27[[#This Row],[Product Price]]/Table27[[#This Row],[Product 
Size]],0)</f>
        <v>5.0000000000000001E-3</v>
      </c>
      <c r="O5">
        <f t="shared" ref="O5:O22" si="0">IFERROR(N5,0)</f>
        <v>5.0000000000000001E-3</v>
      </c>
      <c r="P5" s="5">
        <f>IF(Table1[[#This Row],[Name]]&gt; " ",Table1[[#This Row],[Quantity]]*O5,0)</f>
        <v>0.125</v>
      </c>
    </row>
    <row r="6" spans="2:16" x14ac:dyDescent="0.25">
      <c r="B6" s="54" t="str">
        <f>IF(Table27[[#This Row],[Product Name]]="Add Ingredient"," ",Table27[[#This Row],[Product Name]])</f>
        <v>Salt</v>
      </c>
      <c r="C6" s="57">
        <v>5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3.6000000000000002E-4</v>
      </c>
      <c r="O6">
        <f t="shared" si="0"/>
        <v>3.6000000000000002E-4</v>
      </c>
      <c r="P6" s="5">
        <f>IF(Table1[[#This Row],[Name]]&gt; " ",Table1[[#This Row],[Quantity]]*O6,0)</f>
        <v>1.8000000000000002E-3</v>
      </c>
    </row>
    <row r="7" spans="2:16" x14ac:dyDescent="0.25">
      <c r="B7" s="54" t="str">
        <f>IF(Table27[[#This Row],[Product Name]]="Add Ingredient"," ",Table27[[#This Row],[Product Name]])</f>
        <v>Caster Sugar</v>
      </c>
      <c r="C7" s="57">
        <v>9</v>
      </c>
      <c r="D7" s="4">
        <f>IF(Table1[[#This Row],[Name]]&gt; " ",J7*C7,0)</f>
        <v>36.179999999999993</v>
      </c>
      <c r="E7" s="4">
        <f>IF(Table1[[#This Row],[Name]] &gt; " ",C7*K7,0)</f>
        <v>4.5000000000000005E-3</v>
      </c>
      <c r="F7" s="4">
        <f>IF(Table1[[#This Row],[Name]]&gt; " ",C7*L7,0)</f>
        <v>9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4.0199999999999996</v>
      </c>
      <c r="K7">
        <f>IF(Table1[[#This Row],[Name]] &gt; " ",Table27[[#This Row],[Saturated Fat]] / Table27[[#This Row],[Typical  Nutritional Values Weight
'[Per 100 Grams/100 Ml Or 
1 For Single Items']]],0)</f>
        <v>5.0000000000000001E-4</v>
      </c>
      <c r="L7">
        <f>IF(Table1[[#This Row],[Name]]&gt;" ",Table27[[#This Row],[Carbohydrates]] / Table27[[#This Row],[Typical  Nutritional Values Weight
'[Per 100 Grams/100 Ml Or 
1 For Single Items']]],0)</f>
        <v>1</v>
      </c>
      <c r="N7">
        <f>IF(Table1[[#This Row],[Name]] &gt; " ",Table27[[#This Row],[Product Price]]/Table27[[#This Row],[Product 
Size]],0)</f>
        <v>1.1899999999999999E-3</v>
      </c>
      <c r="O7">
        <f t="shared" si="0"/>
        <v>1.1899999999999999E-3</v>
      </c>
      <c r="P7" s="5">
        <f>IF(Table1[[#This Row],[Name]]&gt; " ",Table1[[#This Row],[Quantity]]*O7,0)</f>
        <v>1.0709999999999999E-2</v>
      </c>
    </row>
    <row r="8" spans="2:16" x14ac:dyDescent="0.25">
      <c r="B8" s="54" t="str">
        <f>IF(Table27[[#This Row],[Product Name]]="Add Ingredient"," ",Table27[[#This Row],[Product Name]])</f>
        <v>Bread Flour</v>
      </c>
      <c r="C8" s="57">
        <v>450</v>
      </c>
      <c r="D8" s="4">
        <f>IF(Table1[[#This Row],[Name]]&gt; " ",J8*C8,0)</f>
        <v>1116</v>
      </c>
      <c r="E8" s="4">
        <f>IF(Table1[[#This Row],[Name]] &gt; " ",C8*K8,0)</f>
        <v>1.8</v>
      </c>
      <c r="F8" s="4">
        <f>IF(Table1[[#This Row],[Name]]&gt; " ",C8*L8,0)</f>
        <v>208.35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2.48</v>
      </c>
      <c r="K8">
        <f>IF(Table1[[#This Row],[Name]] &gt; " ",Table27[[#This Row],[Saturated Fat]] / Table27[[#This Row],[Typical  Nutritional Values Weight
'[Per 100 Grams/100 Ml Or 
1 For Single Items']]],0)</f>
        <v>4.0000000000000001E-3</v>
      </c>
      <c r="L8">
        <f>IF(Table1[[#This Row],[Name]]&gt;" ",Table27[[#This Row],[Carbohydrates]] / Table27[[#This Row],[Typical  Nutritional Values Weight
'[Per 100 Grams/100 Ml Or 
1 For Single Items']]],0)</f>
        <v>0.46299999999999997</v>
      </c>
      <c r="N8">
        <f>IF(Table1[[#This Row],[Name]] &gt; " ",Table27[[#This Row],[Product Price]]/Table27[[#This Row],[Product 
Size]],0)</f>
        <v>1.2999999999999999E-3</v>
      </c>
      <c r="O8">
        <f t="shared" si="0"/>
        <v>1.2999999999999999E-3</v>
      </c>
      <c r="P8" s="5">
        <f>IF(Table1[[#This Row],[Name]]&gt; " ",Table1[[#This Row],[Quantity]]*O8,0)</f>
        <v>0.58499999999999996</v>
      </c>
    </row>
    <row r="9" spans="2:16" x14ac:dyDescent="0.25">
      <c r="B9" s="54" t="str">
        <f>IF(Table27[[#This Row],[Product Name]]="Add Ingredient"," ",Table27[[#This Row],[Product Name]])</f>
        <v>Yeast</v>
      </c>
      <c r="C9" s="57">
        <v>5</v>
      </c>
      <c r="D9" s="4">
        <f>IF(Table1[[#This Row],[Name]]&gt; " ",J9*C9,0)</f>
        <v>16.100000000000001</v>
      </c>
      <c r="E9" s="4">
        <f>IF(Table1[[#This Row],[Name]] &gt; " ",C9*K9,0)</f>
        <v>0.02</v>
      </c>
      <c r="F9" s="4">
        <f>IF(Table1[[#This Row],[Name]]&gt; " ",C9*L9,0)</f>
        <v>0.95</v>
      </c>
      <c r="I9">
        <f>IF(Table1[[#This Row],[Name]]&gt;" ",Table27[[#This Row],[Typical  Nutritional Values Weight
'[Per 100 Grams/100 Ml Or 
1 For Single Items']]] / 100,0)</f>
        <v>1</v>
      </c>
      <c r="J9">
        <f>IF(Table1[[#This Row],[Name]] &gt; " ",Table27[[#This Row],[Calories]] / Table27[[#This Row],[Typical  Nutritional Values Weight
'[Per 100 Grams/100 Ml Or 
1 For Single Items']]],0)</f>
        <v>3.22</v>
      </c>
      <c r="K9">
        <f>IF(Table1[[#This Row],[Name]] &gt; " ",Table27[[#This Row],[Saturated Fat]] / Table27[[#This Row],[Typical  Nutritional Values Weight
'[Per 100 Grams/100 Ml Or 
1 For Single Items']]],0)</f>
        <v>4.0000000000000001E-3</v>
      </c>
      <c r="L9">
        <f>IF(Table1[[#This Row],[Name]]&gt;" ",Table27[[#This Row],[Carbohydrates]] / Table27[[#This Row],[Typical  Nutritional Values Weight
'[Per 100 Grams/100 Ml Or 
1 For Single Items']]],0)</f>
        <v>0.19</v>
      </c>
      <c r="N9">
        <f>IF(Table1[[#This Row],[Name]] &gt; " ",Table27[[#This Row],[Product Price]]/Table27[[#This Row],[Product 
Size]],0)</f>
        <v>9.7999999999999997E-3</v>
      </c>
      <c r="O9">
        <f t="shared" si="0"/>
        <v>9.7999999999999997E-3</v>
      </c>
      <c r="P9" s="5">
        <f>IF(Table1[[#This Row],[Name]]&gt; " ",Table1[[#This Row],[Quantity]]*O9,0)</f>
        <v>4.9000000000000002E-2</v>
      </c>
    </row>
    <row r="10" spans="2:16" x14ac:dyDescent="0.25">
      <c r="B10" s="54" t="str">
        <f>IF(Table27[[#This Row],[Product Name]]="Add Ingredient"," ",Table27[[#This Row],[Product Name]])</f>
        <v>Baking Powder</v>
      </c>
      <c r="C10" s="57">
        <v>5</v>
      </c>
      <c r="D10" s="4">
        <f>IF(Table1[[#This Row],[Name]]&gt; " ",J10*C10,0)</f>
        <v>17.849999999999998</v>
      </c>
      <c r="E10" s="4">
        <f>IF(Table1[[#This Row],[Name]] &gt; " ",C10*K10,0)</f>
        <v>0</v>
      </c>
      <c r="F10" s="4">
        <f>IF(Table1[[#This Row],[Name]]&gt; " ",C10*L10,0)</f>
        <v>4.4000000000000004</v>
      </c>
      <c r="I10">
        <f>IF(Table1[[#This Row],[Name]]&gt;" ",Table27[[#This Row],[Typical  Nutritional Values Weight
'[Per 100 Grams/100 Ml Or 
1 For Single Items']]] / 100,0)</f>
        <v>1</v>
      </c>
      <c r="J10">
        <f>IF(Table1[[#This Row],[Name]] &gt; " ",Table27[[#This Row],[Calories]] / Table27[[#This Row],[Typical  Nutritional Values Weight
'[Per 100 Grams/100 Ml Or 
1 For Single Items']]],0)</f>
        <v>3.57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0.88</v>
      </c>
      <c r="N10">
        <f>IF(Table1[[#This Row],[Name]] &gt; " ",Table27[[#This Row],[Product Price]]/Table27[[#This Row],[Product 
Size]],0)</f>
        <v>4.058823529411764E-3</v>
      </c>
      <c r="O10">
        <f t="shared" si="0"/>
        <v>4.058823529411764E-3</v>
      </c>
      <c r="P10" s="5">
        <f>IF(Table1[[#This Row],[Name]]&gt; " ",Table1[[#This Row],[Quantity]]*O10,0)</f>
        <v>2.029411764705882E-2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1954.6699999999996</v>
      </c>
      <c r="E23" s="37">
        <f>SUM(Table1[saturated fat])</f>
        <v>10.4405</v>
      </c>
      <c r="F23" s="37">
        <f>SUM(Table1[carbs])</f>
        <v>237.40049999999999</v>
      </c>
      <c r="P23" s="5">
        <f>SUM(P4:P22)</f>
        <v>1.000483596878305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abSelected="1" topLeftCell="B1" zoomScale="160" zoomScaleNormal="160" workbookViewId="0">
      <selection activeCell="D14" sqref="D14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Homemade Bread</v>
      </c>
      <c r="D1" s="58"/>
      <c r="E1" s="58"/>
      <c r="F1" s="1" t="s">
        <v>7</v>
      </c>
      <c r="G1" s="49">
        <v>15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Milk</v>
      </c>
      <c r="D2" s="59">
        <f>IF(C2&gt;" ",'Ingredients Used'!C4,"")</f>
        <v>306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Butter</v>
      </c>
      <c r="D3" s="59">
        <f>IF(C3&gt;" ",'Ingredients Used'!C5,"")</f>
        <v>25</v>
      </c>
      <c r="E3" s="59" t="str">
        <f>IF(C3&gt;" ",'Shopping Ingredients'!D5,"")</f>
        <v>grams</v>
      </c>
      <c r="F3" s="75" t="str">
        <f>'Shopping Ingredients'!J2</f>
        <v>Homemade Bread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Salt</v>
      </c>
      <c r="D4" s="59">
        <f>IF(C4&gt;" ",'Ingredients Used'!C6,"")</f>
        <v>5</v>
      </c>
      <c r="E4" s="59" t="str">
        <f>IF(C4&gt;" ",'Shopping Ingredients'!D6,"")</f>
        <v>grams</v>
      </c>
      <c r="F4" s="38" t="s">
        <v>9</v>
      </c>
      <c r="G4" s="39">
        <f>'Ingredients Used'!D23</f>
        <v>1954.6699999999996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Caster Sugar</v>
      </c>
      <c r="D5" s="59">
        <f>IF(C5&gt;" ",'Ingredients Used'!C7,"")</f>
        <v>9</v>
      </c>
      <c r="E5" s="59" t="str">
        <f>IF(C5&gt;" ",'Shopping Ingredients'!D7,"")</f>
        <v>grams</v>
      </c>
      <c r="F5" s="40" t="s">
        <v>5</v>
      </c>
      <c r="G5" s="39">
        <f>'Ingredients Used'!E23</f>
        <v>10.4405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Bread Flour</v>
      </c>
      <c r="D6" s="59">
        <f>IF(C6&gt;" ",'Ingredients Used'!C8,"")</f>
        <v>450</v>
      </c>
      <c r="E6" s="59" t="str">
        <f>IF(C6&gt;" ",'Shopping Ingredients'!D8,"")</f>
        <v>grams</v>
      </c>
      <c r="F6" s="40" t="s">
        <v>6</v>
      </c>
      <c r="G6" s="39">
        <f>'Ingredients Used'!F23</f>
        <v>237.40049999999999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>Yeast</v>
      </c>
      <c r="D7" s="59">
        <f>IF(C7&gt;" ",'Ingredients Used'!C9,"")</f>
        <v>5</v>
      </c>
      <c r="E7" s="59" t="str">
        <f>IF(C7&gt;" ",'Shopping Ingredients'!D9,"")</f>
        <v>grams</v>
      </c>
      <c r="F7" s="38" t="s">
        <v>8</v>
      </c>
      <c r="G7" s="41">
        <f>'Ingredients Used'!P23</f>
        <v>1.000483596878305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>Baking Powder</v>
      </c>
      <c r="D8" s="59">
        <f>IF(C8&gt;" ",'Ingredients Used'!C10,"")</f>
        <v>5</v>
      </c>
      <c r="E8" s="59" t="str">
        <f>IF(C8&gt;" ",'Shopping Ingredients'!D10,"")</f>
        <v>grams</v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130.31133333333329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0.69603333333333339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15.826699999999999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6.669890645855367E-2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2020-09-22T22:38:59Z</dcterms:modified>
</cp:coreProperties>
</file>