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desserts\"/>
    </mc:Choice>
  </mc:AlternateContent>
  <xr:revisionPtr revIDLastSave="0" documentId="13_ncr:1_{172955B8-9270-411D-8823-2F2F42B44E29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<sst xmlns="http://schemas.openxmlformats.org/spreadsheetml/2006/main" count="60" uniqueCount="37">
  <si>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</si>
  <si>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</si>
  <si>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</si>
  <si>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</si>
  <si>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</si>
  <si>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</si>
  <si>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</si>
  <si>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</si>
  <si>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</si>
  <si>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</si>
  <si>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</si>
  <si>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</si>
  <si>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</si>
  <si>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</si>
  <si>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</si>
  <si>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</si>
  <si>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</si>
  <si>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</si>
  <si>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</si>
  <si>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</si>
  <si>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</si>
  <si>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</si>
  <si>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</si>
  <si>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</si>
  <si>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</si>
  <si>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</si>
  <si>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</si>
  <si>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</si>
  <si>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</si>
  <si>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</si>
  <si>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ml</t>
  </si>
  <si>
    <t>Custard Powder</t>
  </si>
  <si>
    <t>Semi-Skimmed Milk</t>
  </si>
  <si>
    <t>Zero calorie Sweetner</t>
  </si>
  <si>
    <t>Quick and Easy Custard</t>
  </si>
  <si>
    <t>tablet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</si>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</sst>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H6" sqref="H6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66" t="s">
        <v>34</v>
      </c>
      <c r="H2" s="66"/>
      <c r="I2" s="67"/>
      <c r="J2" s="22" t="str">
        <f>G2</f>
        <v>Quick and Easy Custard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31</v>
      </c>
      <c r="C4" s="60">
        <v>100</v>
      </c>
      <c r="D4" s="60" t="s">
        <v>36</v>
      </c>
      <c r="E4" s="60">
        <v>82</v>
      </c>
      <c r="F4" s="61">
        <v>1.5</v>
      </c>
      <c r="G4" s="61">
        <v>14.3</v>
      </c>
      <c r="H4" s="62">
        <v>1.39</v>
      </c>
      <c r="I4" s="60">
        <v>350</v>
      </c>
      <c r="J4" s="20"/>
      <c r="K4" s="2"/>
      <c r="L4" s="3"/>
      <c r="X4" s="5"/>
    </row>
    <row r="5" spans="2:55" x14ac:dyDescent="0.25">
      <c r="B5" s="53" t="s">
        <v>32</v>
      </c>
      <c r="C5" s="60">
        <v>100</v>
      </c>
      <c r="D5" s="60" t="s">
        <v>30</v>
      </c>
      <c r="E5" s="60">
        <v>50</v>
      </c>
      <c r="F5" s="61">
        <v>1.1000000000000001</v>
      </c>
      <c r="G5" s="61">
        <v>4.8</v>
      </c>
      <c r="H5" s="62">
        <v>1.1000000000000001</v>
      </c>
      <c r="I5" s="60">
        <v>2272</v>
      </c>
      <c r="K5" s="2"/>
      <c r="L5" s="3"/>
      <c r="X5" s="5"/>
    </row>
    <row r="6" spans="2:55" x14ac:dyDescent="0.25">
      <c r="B6" s="53" t="s">
        <v>33</v>
      </c>
      <c r="C6" s="60">
        <v>1200</v>
      </c>
      <c r="D6" s="60" t="s">
        <v>35</v>
      </c>
      <c r="E6" s="60">
        <v>1</v>
      </c>
      <c r="F6" s="61">
        <v>0</v>
      </c>
      <c r="G6" s="61">
        <v>0</v>
      </c>
      <c r="H6" s="62">
        <v>1.39</v>
      </c>
      <c r="I6" s="60">
        <v>1200</v>
      </c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6" sqref="C6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15" customHeight="1" x14ac:dyDescent="0.25">
      <c r="B4" s="54" t="str">
        <f>IF(Table27[[#This Row],[Product Name]]="Add Ingredient"," ",Table27[[#This Row],[Product Name]])</f>
        <v>Custard Powder</v>
      </c>
      <c r="C4" s="57">
        <v>15</v>
      </c>
      <c r="D4" s="4">
        <f>IF(Table1[[#This Row],[Name]]&gt; " ",J4*C4,0)</f>
        <v>12.299999999999999</v>
      </c>
      <c r="E4" s="4">
        <f>IF(Table1[[#This Row],[Name]] &gt; " ",C4*K4,0)</f>
        <v>0.22499999999999998</v>
      </c>
      <c r="F4" s="4">
        <f>IF(Table1[[#This Row],[Name]]&gt; " ",C4*L4,0)</f>
        <v>2.1450000000000005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0.82</v>
      </c>
      <c r="K4">
        <f>IF(Table1[[#This Row],[Name]] &gt; " ",Table27[[#This Row],[Saturated Fat]] / Table27[[#This Row],[Typical  Nutritional Values Weight
'[Per 100 Grams/100 Ml Or 
1 For Single Items']]],0)</f>
        <v>1.4999999999999999E-2</v>
      </c>
      <c r="L4">
        <f>IF(Table1[[#This Row],[Name]]&gt;" ",Table27[[#This Row],[Carbohydrates]] / Table27[[#This Row],[Typical  Nutritional Values Weight
'[Per 100 Grams/100 Ml Or 
1 For Single Items']]],0)</f>
        <v>0.14300000000000002</v>
      </c>
      <c r="N4">
        <f>IF(Table1[[#This Row],[Name]] &gt; " ",Table27[[#This Row],[Product Price]]/Table27[[#This Row],[Product 
Size]],0)</f>
        <v>3.9714285714285711E-3</v>
      </c>
      <c r="O4">
        <f>IFERROR(N4,0)</f>
        <v>3.9714285714285711E-3</v>
      </c>
      <c r="P4" s="5">
        <f>IF(Table1[[#This Row],[Name]]&gt; " ",Table1[[#This Row],[Quantity]]*O4,0)</f>
        <v>5.9571428571428567E-2</v>
      </c>
    </row>
    <row r="5" spans="2:16" x14ac:dyDescent="0.25">
      <c r="B5" s="54" t="str">
        <f>IF(Table27[[#This Row],[Product Name]]="Add Ingredient"," ",Table27[[#This Row],[Product Name]])</f>
        <v>Semi-Skimmed Milk</v>
      </c>
      <c r="C5" s="57">
        <v>200</v>
      </c>
      <c r="D5" s="4">
        <f>IF(Table1[[#This Row],[Name]]&gt; " ",J5*C5,0)</f>
        <v>100</v>
      </c>
      <c r="E5" s="4">
        <f>IF(Table1[[#This Row],[Name]] &gt; " ",C5*K5,0)</f>
        <v>2.2000000000000002</v>
      </c>
      <c r="F5" s="4">
        <f>IF(Table1[[#This Row],[Name]]&gt; " ",C5*L5,0)</f>
        <v>9.6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0.5</v>
      </c>
      <c r="K5">
        <f>IF(Table1[[#This Row],[Name]] &gt; " ",Table27[[#This Row],[Saturated Fat]] / Table27[[#This Row],[Typical  Nutritional Values Weight
'[Per 100 Grams/100 Ml Or 
1 For Single Items']]],0)</f>
        <v>1.1000000000000001E-2</v>
      </c>
      <c r="L5">
        <f>IF(Table1[[#This Row],[Name]]&gt;" ",Table27[[#This Row],[Carbohydrates]] / Table27[[#This Row],[Typical  Nutritional Values Weight
'[Per 100 Grams/100 Ml Or 
1 For Single Items']]],0)</f>
        <v>4.8000000000000001E-2</v>
      </c>
      <c r="N5">
        <f>IF(Table1[[#This Row],[Name]] &gt; " ",Table27[[#This Row],[Product Price]]/Table27[[#This Row],[Product 
Size]],0)</f>
        <v>4.8415492957746485E-4</v>
      </c>
      <c r="O5">
        <f t="shared" ref="O5:O22" si="0">IFERROR(N5,0)</f>
        <v>4.8415492957746485E-4</v>
      </c>
      <c r="P5" s="5">
        <f>IF(Table1[[#This Row],[Name]]&gt; " ",Table1[[#This Row],[Quantity]]*O5,0)</f>
        <v>9.6830985915492968E-2</v>
      </c>
    </row>
    <row r="6" spans="2:16" x14ac:dyDescent="0.25">
      <c r="B6" s="54" t="str">
        <f>IF(Table27[[#This Row],[Product Name]]="Add Ingredient"," ",Table27[[#This Row],[Product Name]])</f>
        <v>Zero calorie Sweetner</v>
      </c>
      <c r="C6" s="57">
        <v>1</v>
      </c>
      <c r="D6" s="4">
        <f>IF(Table1[[#This Row],[Name]]&gt; " ",J6*C6,0)</f>
        <v>8.3333333333333339E-4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12</v>
      </c>
      <c r="J6">
        <f>IF(Table1[[#This Row],[Name]] &gt; " ",Table27[[#This Row],[Calories]] / Table27[[#This Row],[Typical  Nutritional Values Weight
'[Per 100 Grams/100 Ml Or 
1 For Single Items']]],0)</f>
        <v>8.3333333333333339E-4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1.1583333333333333E-3</v>
      </c>
      <c r="O6">
        <f t="shared" si="0"/>
        <v>1.1583333333333333E-3</v>
      </c>
      <c r="P6" s="5">
        <f>IF(Table1[[#This Row],[Name]]&gt; " ",Table1[[#This Row],[Quantity]]*O6,0)</f>
        <v>1.1583333333333333E-3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112.30083333333333</v>
      </c>
      <c r="E23" s="37">
        <f>SUM(Table1[saturated fat])</f>
        <v>2.4250000000000003</v>
      </c>
      <c r="F23" s="37">
        <f>SUM(Table1[carbs])</f>
        <v>11.745000000000001</v>
      </c>
      <c r="P23" s="5">
        <f>SUM(P4:P22)</f>
        <v>0.15756074782025489</v>
      </c>
    </row>
  </sheetData>
  <sheetProtection algorithmName="SHA-512" hashValue="zMz3I4LwgWbSNwciN20bTHNxDYynqUamMrqyjnvanZq4tSf0BLxhSKh32vy5D0zcZ0Bh0B3pzkakow+OtlEzDg==" saltValue="oOKI8mZJ55rSEtyL+KUMd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opLeftCell="B1" zoomScale="160" zoomScaleNormal="160" workbookViewId="0">
      <selection activeCell="E14" sqref="E14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Quick and Easy Custard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ht="17.25" customHeight="1" x14ac:dyDescent="0.25">
      <c r="B2" s="24" t="s">
        <v>22</v>
      </c>
      <c r="C2" s="56" t="str">
        <f>'Ingredients Used'!B4</f>
        <v>Custard Powder</v>
      </c>
      <c r="D2" s="59">
        <f>IF(C2&gt;" ",'Ingredients Used'!C4,"")</f>
        <v>15</v>
      </c>
      <c r="E2" s="59" t="str">
        <f>IF(C2&gt;" ",'Shopping Ingredients'!D4,"")</f>
        <v>g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Semi-Skimmed Milk</v>
      </c>
      <c r="D3" s="59">
        <f>IF(C3&gt;" ",'Ingredients Used'!C5,"")</f>
        <v>200</v>
      </c>
      <c r="E3" s="59" t="str">
        <f>IF(C3&gt;" ",'Shopping Ingredients'!D5,"")</f>
        <v>ml</v>
      </c>
      <c r="F3" s="69" t="str">
        <f>'Shopping Ingredients'!J2</f>
        <v>Quick and Easy Custard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Zero calorie Sweetner</v>
      </c>
      <c r="D4" s="59">
        <f>IF(C4&gt;" ",'Ingredients Used'!C6,"")</f>
        <v>1</v>
      </c>
      <c r="E4" s="59" t="str">
        <f>IF(C4&gt;" ",'Shopping Ingredients'!D6,"")</f>
        <v>tablet</v>
      </c>
      <c r="F4" s="38" t="s">
        <v>9</v>
      </c>
      <c r="G4" s="39">
        <f>'Ingredients Used'!D23</f>
        <v>112.30083333333333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2.4250000000000003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11.745000000000001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0.15756074782025489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56.150416666666665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1.2125000000000001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5.8725000000000005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7.8780373910127446E-2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QiE+iF5e9WnNlg2jgJLovCy8irMQJ8jvPw2bhZIeM445J9azQqHyxwA1E7EAiSTg3B9yHokU7RpotAr+9NMiZw==" saltValue="WjrpYKHlT4HN3ArR7dZ6ww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2020-09-10T00:01:14Z</dcterms:modified>
</cp:coreProperties>
</file>